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20250702データ\"/>
    </mc:Choice>
  </mc:AlternateContent>
  <xr:revisionPtr revIDLastSave="0" documentId="13_ncr:1_{6AE8A68E-A786-4B8B-8A46-243E81E7F51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2" r:id="rId1"/>
    <sheet name="注文データ" sheetId="1" r:id="rId2"/>
  </sheet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0" i="1"/>
  <c r="J19" i="1"/>
  <c r="I21" i="1"/>
  <c r="I20" i="1"/>
  <c r="I19" i="1"/>
  <c r="J14" i="1"/>
  <c r="J13" i="1"/>
  <c r="J12" i="1"/>
  <c r="I14" i="1"/>
  <c r="I13" i="1"/>
  <c r="I12" i="1"/>
  <c r="J7" i="1"/>
  <c r="J6" i="1"/>
  <c r="I7" i="1"/>
  <c r="I6" i="1"/>
  <c r="F3" i="1"/>
  <c r="F2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J22" i="1" l="1"/>
  <c r="I22" i="1"/>
  <c r="I8" i="1"/>
  <c r="J8" i="1"/>
  <c r="J15" i="1"/>
  <c r="I15" i="1"/>
</calcChain>
</file>

<file path=xl/sharedStrings.xml><?xml version="1.0" encoding="utf-8"?>
<sst xmlns="http://schemas.openxmlformats.org/spreadsheetml/2006/main" count="79" uniqueCount="32">
  <si>
    <t>新製品注文データ</t>
    <rPh sb="0" eb="3">
      <t>シンセイヒン</t>
    </rPh>
    <rPh sb="3" eb="5">
      <t>チュウモン</t>
    </rPh>
    <phoneticPr fontId="2"/>
  </si>
  <si>
    <t>データ件数</t>
    <rPh sb="3" eb="5">
      <t>ケンスウ</t>
    </rPh>
    <phoneticPr fontId="6"/>
  </si>
  <si>
    <t>売上合計</t>
    <rPh sb="0" eb="2">
      <t>ウリアゲ</t>
    </rPh>
    <rPh sb="2" eb="4">
      <t>ゴウケイ</t>
    </rPh>
    <phoneticPr fontId="6"/>
  </si>
  <si>
    <t>日付</t>
    <rPh sb="0" eb="2">
      <t>ヒヅケ</t>
    </rPh>
    <phoneticPr fontId="2"/>
  </si>
  <si>
    <t>店舗</t>
    <rPh sb="0" eb="2">
      <t>テンポ</t>
    </rPh>
    <phoneticPr fontId="2"/>
  </si>
  <si>
    <t>商品</t>
    <rPh sb="0" eb="2">
      <t>ショウヒン</t>
    </rPh>
    <phoneticPr fontId="2"/>
  </si>
  <si>
    <t>注文数</t>
    <rPh sb="0" eb="3">
      <t>チュウモンスウ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</si>
  <si>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</si>
  <si>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</si>
  <si>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売上数</t>
    <phoneticPr fontId="6"/>
  </si>
  <si>
    <t>売上高</t>
  </si>
  <si>
    <t>本店</t>
    <rPh sb="0" eb="2">
      <t>ホンテン</t>
    </rPh>
    <phoneticPr fontId="4"/>
  </si>
  <si>
    <t>サンブロックミルク</t>
    <phoneticPr fontId="2"/>
  </si>
  <si>
    <t>サンオイル</t>
    <phoneticPr fontId="2"/>
  </si>
  <si>
    <t>サンオイル</t>
  </si>
  <si>
    <t>渋谷店</t>
    <rPh sb="0" eb="2">
      <t>シブヤ</t>
    </rPh>
    <rPh sb="2" eb="3">
      <t>テン</t>
    </rPh>
    <phoneticPr fontId="4"/>
  </si>
  <si>
    <t>合計</t>
  </si>
  <si>
    <t>川崎店</t>
    <rPh sb="0" eb="3">
      <t>カワサキテン</t>
    </rPh>
    <phoneticPr fontId="4"/>
  </si>
  <si>
    <t>店舗別売上金額</t>
    <phoneticPr fontId="6"/>
  </si>
  <si>
    <t>サンブロックミルク</t>
    <phoneticPr fontId="4"/>
  </si>
  <si>
    <t>渋谷店</t>
    <rPh sb="0" eb="3">
      <t>シブヤテン</t>
    </rPh>
    <phoneticPr fontId="4"/>
  </si>
  <si>
    <t>川崎店</t>
    <rPh sb="0" eb="2">
      <t>カワサキ</t>
    </rPh>
    <rPh sb="2" eb="3">
      <t>テン</t>
    </rPh>
    <phoneticPr fontId="4"/>
  </si>
  <si>
    <t>注文回数</t>
    <rPh sb="0" eb="2">
      <t>チュウモン</t>
    </rPh>
    <rPh sb="2" eb="4">
      <t>カイスウ</t>
    </rPh>
    <phoneticPr fontId="6"/>
  </si>
  <si>
    <t>サンブロックミルク</t>
    <phoneticPr fontId="2"/>
  </si>
  <si>
    <t>サンオイル</t>
    <phoneticPr fontId="2"/>
  </si>
  <si>
    <t>商品別売上</t>
    <rPh sb="0" eb="2">
      <t>ショウヒン</t>
    </rPh>
    <phoneticPr fontId="6"/>
  </si>
  <si>
    <t>サンブロックミルク</t>
    <phoneticPr fontId="4"/>
  </si>
  <si>
    <t>行ラベル</t>
  </si>
  <si>
    <t>サンブロックミルク</t>
  </si>
  <si>
    <t>総計</t>
  </si>
  <si>
    <t>合計 / 金額</t>
  </si>
  <si>
    <t>合計 / 注文数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</si>
</sst>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9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38" fontId="7" fillId="0" borderId="3" xfId="1" applyFont="1" applyBorder="1" applyAlignment="1"/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2" xfId="0" applyBorder="1">
      <alignment vertical="center"/>
    </xf>
    <xf numFmtId="0" fontId="3" fillId="2" borderId="0" xfId="0" applyFont="1" applyFill="1">
      <alignment vertical="center"/>
    </xf>
    <xf numFmtId="0" fontId="5" fillId="3" borderId="2" xfId="0" applyFont="1" applyFill="1" applyBorder="1" applyAlignment="1"/>
    <xf numFmtId="0" fontId="8" fillId="3" borderId="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right" vertical="center"/>
    </xf>
    <xf numFmtId="0" fontId="0" fillId="0" borderId="3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2" borderId="3" xfId="0" applyNumberFormat="1" applyFill="1" applyBorder="1">
      <alignment vertical="center"/>
    </xf>
    <xf numFmtId="0" fontId="0" fillId="2" borderId="5" xfId="0" applyNumberFormat="1" applyFill="1" applyBorder="1">
      <alignment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38" fontId="0" fillId="0" borderId="5" xfId="1" applyFont="1" applyBorder="1">
      <alignment vertical="center"/>
    </xf>
    <xf numFmtId="38" fontId="0" fillId="2" borderId="5" xfId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2" borderId="3" xfId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2">
    <dxf>
      <numFmt numFmtId="176" formatCode="m/d;@"/>
    </dxf>
    <dxf>
      <font>
        <b/>
        <strike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minor"/>
      </font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ahayash" refreshedDate="45840.43393402778" createdVersion="8" refreshedVersion="8" minRefreshableVersion="3" recordCount="22" xr:uid="{B11778C7-78FC-4B72-A59E-D18E85E76C51}">
  <cacheSource type="worksheet">
    <worksheetSource name="注文"/>
  </cacheSource>
  <cacheFields count="6">
    <cacheField name="日付" numFmtId="176">
      <sharedItems containsSemiMixedTypes="0" containsNonDate="0" containsDate="1" containsString="0" minDate="2010-07-01T00:00:00" maxDate="2010-07-08T00:00:00"/>
    </cacheField>
    <cacheField name="店舗" numFmtId="0">
      <sharedItems/>
    </cacheField>
    <cacheField name="商品" numFmtId="0">
      <sharedItems count="2">
        <s v="サンブロックミルク"/>
        <s v="サンオイル"/>
      </sharedItems>
    </cacheField>
    <cacheField name="注文数" numFmtId="38">
      <sharedItems containsSemiMixedTypes="0" containsString="0" containsNumber="1" containsInteger="1" minValue="2" maxValue="15"/>
    </cacheField>
    <cacheField name="単価" numFmtId="38">
      <sharedItems containsSemiMixedTypes="0" containsString="0" containsNumber="1" containsInteger="1" minValue="800" maxValue="1500" count="4">
        <n v="1200"/>
        <n v="1500"/>
        <n v="800"/>
        <n v="1000"/>
      </sharedItems>
    </cacheField>
    <cacheField name="金額" numFmtId="38">
      <sharedItems containsSemiMixedTypes="0" containsString="0" containsNumber="1" containsInteger="1" minValue="1600" maxValue="18000" count="16">
        <n v="12000"/>
        <n v="4500"/>
        <n v="5600"/>
        <n v="6000"/>
        <n v="14400"/>
        <n v="18000"/>
        <n v="6400"/>
        <n v="7000"/>
        <n v="10000"/>
        <n v="7500"/>
        <n v="3600"/>
        <n v="10400"/>
        <n v="8800"/>
        <n v="1600"/>
        <n v="8000"/>
        <n v="24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d v="2010-07-01T00:00:00"/>
    <s v="本店"/>
    <x v="0"/>
    <n v="10"/>
    <x v="0"/>
    <x v="0"/>
  </r>
  <r>
    <d v="2010-07-01T00:00:00"/>
    <s v="本店"/>
    <x v="1"/>
    <n v="3"/>
    <x v="1"/>
    <x v="1"/>
  </r>
  <r>
    <d v="2010-07-02T00:00:00"/>
    <s v="渋谷店"/>
    <x v="1"/>
    <n v="7"/>
    <x v="2"/>
    <x v="2"/>
  </r>
  <r>
    <d v="2010-07-02T00:00:00"/>
    <s v="渋谷店"/>
    <x v="0"/>
    <n v="5"/>
    <x v="0"/>
    <x v="3"/>
  </r>
  <r>
    <d v="2010-07-03T00:00:00"/>
    <s v="本店"/>
    <x v="0"/>
    <n v="12"/>
    <x v="0"/>
    <x v="4"/>
  </r>
  <r>
    <d v="2010-07-03T00:00:00"/>
    <s v="川崎店"/>
    <x v="0"/>
    <n v="15"/>
    <x v="0"/>
    <x v="5"/>
  </r>
  <r>
    <d v="2010-07-03T00:00:00"/>
    <s v="川崎店"/>
    <x v="1"/>
    <n v="10"/>
    <x v="0"/>
    <x v="0"/>
  </r>
  <r>
    <d v="2010-07-03T00:00:00"/>
    <s v="渋谷店"/>
    <x v="1"/>
    <n v="8"/>
    <x v="2"/>
    <x v="6"/>
  </r>
  <r>
    <d v="2010-07-04T00:00:00"/>
    <s v="本店"/>
    <x v="1"/>
    <n v="7"/>
    <x v="3"/>
    <x v="7"/>
  </r>
  <r>
    <d v="2010-07-04T00:00:00"/>
    <s v="渋谷店"/>
    <x v="1"/>
    <n v="10"/>
    <x v="3"/>
    <x v="8"/>
  </r>
  <r>
    <d v="2010-07-04T00:00:00"/>
    <s v="本店"/>
    <x v="0"/>
    <n v="12"/>
    <x v="0"/>
    <x v="4"/>
  </r>
  <r>
    <d v="2010-07-04T00:00:00"/>
    <s v="川崎店"/>
    <x v="0"/>
    <n v="5"/>
    <x v="1"/>
    <x v="9"/>
  </r>
  <r>
    <d v="2010-07-04T00:00:00"/>
    <s v="川崎店"/>
    <x v="0"/>
    <n v="3"/>
    <x v="0"/>
    <x v="10"/>
  </r>
  <r>
    <d v="2010-07-05T00:00:00"/>
    <s v="本店"/>
    <x v="1"/>
    <n v="13"/>
    <x v="2"/>
    <x v="11"/>
  </r>
  <r>
    <d v="2010-07-05T00:00:00"/>
    <s v="渋谷店"/>
    <x v="1"/>
    <n v="11"/>
    <x v="2"/>
    <x v="12"/>
  </r>
  <r>
    <d v="2010-07-05T00:00:00"/>
    <s v="川崎店"/>
    <x v="0"/>
    <n v="5"/>
    <x v="0"/>
    <x v="3"/>
  </r>
  <r>
    <d v="2010-07-05T00:00:00"/>
    <s v="川崎店"/>
    <x v="1"/>
    <n v="2"/>
    <x v="2"/>
    <x v="13"/>
  </r>
  <r>
    <d v="2010-07-06T00:00:00"/>
    <s v="渋谷店"/>
    <x v="0"/>
    <n v="8"/>
    <x v="1"/>
    <x v="0"/>
  </r>
  <r>
    <d v="2010-07-06T00:00:00"/>
    <s v="本店"/>
    <x v="1"/>
    <n v="10"/>
    <x v="2"/>
    <x v="14"/>
  </r>
  <r>
    <d v="2010-07-06T00:00:00"/>
    <s v="川崎店"/>
    <x v="0"/>
    <n v="2"/>
    <x v="0"/>
    <x v="15"/>
  </r>
  <r>
    <d v="2010-07-07T00:00:00"/>
    <s v="渋谷店"/>
    <x v="0"/>
    <n v="12"/>
    <x v="1"/>
    <x v="5"/>
  </r>
  <r>
    <d v="2010-07-07T00:00:00"/>
    <s v="本店"/>
    <x v="0"/>
    <n v="5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E73E21-086E-4B74-96B6-A62EFF581E7E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6" firstHeaderRow="0" firstDataRow="1" firstDataCol="1"/>
  <pivotFields count="6">
    <pivotField numFmtId="176" showAll="0"/>
    <pivotField showAll="0"/>
    <pivotField axis="axisRow" showAll="0">
      <items count="3">
        <item x="1"/>
        <item x="0"/>
        <item t="default"/>
      </items>
    </pivotField>
    <pivotField dataField="1" numFmtId="38" showAll="0"/>
    <pivotField numFmtId="38" showAll="0">
      <items count="5">
        <item x="2"/>
        <item x="3"/>
        <item x="0"/>
        <item x="1"/>
        <item t="default"/>
      </items>
    </pivotField>
    <pivotField dataField="1" numFmtId="38" showAll="0">
      <items count="17">
        <item x="13"/>
        <item x="15"/>
        <item x="10"/>
        <item x="1"/>
        <item x="2"/>
        <item x="3"/>
        <item x="6"/>
        <item x="7"/>
        <item x="9"/>
        <item x="14"/>
        <item x="12"/>
        <item x="8"/>
        <item x="11"/>
        <item x="0"/>
        <item x="4"/>
        <item x="5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注文数" fld="3" baseField="0" baseItem="0"/>
    <dataField name="合計 / 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注文" displayName="注文" ref="A5:F27" totalsRowShown="0" headerRowDxfId="1">
  <autoFilter ref="A5:F27" xr:uid="{00000000-0009-0000-0100-000001000000}"/>
  <tableColumns count="6">
    <tableColumn id="1" xr3:uid="{00000000-0010-0000-0000-000001000000}" name="日付" dataDxfId="0"/>
    <tableColumn id="2" xr3:uid="{00000000-0010-0000-0000-000002000000}" name="店舗"/>
    <tableColumn id="3" xr3:uid="{00000000-0010-0000-0000-000003000000}" name="商品"/>
    <tableColumn id="4" xr3:uid="{00000000-0010-0000-0000-000004000000}" name="注文数" dataCellStyle="桁区切り"/>
    <tableColumn id="5" xr3:uid="{00000000-0010-0000-0000-000005000000}" name="単価" dataCellStyle="桁区切り"/>
    <tableColumn id="6" xr3:uid="{00000000-0010-0000-0000-000006000000}" name="金額" dataCellStyle="桁区切り">
      <calculatedColumnFormula>注文[[#This Row],[注文数]]*注文[[#This Row],[単価]]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C5809-51CF-48EE-A53B-4E05010DD026}">
  <dimension ref="A3:C6"/>
  <sheetViews>
    <sheetView workbookViewId="0">
      <selection activeCell="A3" sqref="A3"/>
    </sheetView>
  </sheetViews>
  <sheetFormatPr defaultRowHeight="13.5" x14ac:dyDescent="0.15"/>
  <cols>
    <col min="1" max="1" width="16.25" bestFit="1" customWidth="1"/>
    <col min="2" max="2" width="14.875" bestFit="1" customWidth="1"/>
    <col min="3" max="3" width="12.625" bestFit="1" customWidth="1"/>
    <col min="4" max="5" width="7.375" bestFit="1" customWidth="1"/>
    <col min="6" max="6" width="8.5" bestFit="1" customWidth="1"/>
    <col min="7" max="7" width="7.875" bestFit="1" customWidth="1"/>
    <col min="8" max="8" width="9.875" bestFit="1" customWidth="1"/>
    <col min="9" max="9" width="6.75" bestFit="1" customWidth="1"/>
    <col min="10" max="10" width="7.875" bestFit="1" customWidth="1"/>
    <col min="11" max="11" width="11.625" bestFit="1" customWidth="1"/>
    <col min="12" max="14" width="6.75" bestFit="1" customWidth="1"/>
    <col min="15" max="17" width="7.875" bestFit="1" customWidth="1"/>
    <col min="18" max="18" width="11.625" bestFit="1" customWidth="1"/>
    <col min="19" max="20" width="6.75" bestFit="1" customWidth="1"/>
    <col min="21" max="22" width="7.875" bestFit="1" customWidth="1"/>
    <col min="23" max="23" width="11.625" bestFit="1" customWidth="1"/>
    <col min="24" max="24" width="5.75" bestFit="1" customWidth="1"/>
  </cols>
  <sheetData>
    <row r="3" spans="1:3" x14ac:dyDescent="0.15">
      <c r="A3" s="22" t="s">
        <v>27</v>
      </c>
      <c r="B3" t="s">
        <v>31</v>
      </c>
      <c r="C3" t="s">
        <v>30</v>
      </c>
    </row>
    <row r="4" spans="1:3" x14ac:dyDescent="0.15">
      <c r="A4" s="23" t="s">
        <v>14</v>
      </c>
      <c r="B4" s="24">
        <v>81</v>
      </c>
      <c r="C4" s="24">
        <v>74300</v>
      </c>
    </row>
    <row r="5" spans="1:3" x14ac:dyDescent="0.15">
      <c r="A5" s="23" t="s">
        <v>28</v>
      </c>
      <c r="B5" s="24">
        <v>94</v>
      </c>
      <c r="C5" s="24">
        <v>120300</v>
      </c>
    </row>
    <row r="6" spans="1:3" x14ac:dyDescent="0.15">
      <c r="A6" s="23" t="s">
        <v>29</v>
      </c>
      <c r="B6" s="24">
        <v>175</v>
      </c>
      <c r="C6" s="24">
        <v>194600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A7" sqref="A7"/>
    </sheetView>
  </sheetViews>
  <sheetFormatPr defaultRowHeight="13.5" x14ac:dyDescent="0.15"/>
  <cols>
    <col min="1" max="1" width="7.625" customWidth="1"/>
    <col min="2" max="2" width="7.75" bestFit="1" customWidth="1"/>
    <col min="3" max="3" width="17.875" bestFit="1" customWidth="1"/>
    <col min="4" max="4" width="9" customWidth="1"/>
    <col min="7" max="7" width="4.5" customWidth="1"/>
    <col min="8" max="10" width="17.375" customWidth="1"/>
  </cols>
  <sheetData>
    <row r="1" spans="1:10" x14ac:dyDescent="0.15">
      <c r="A1" s="1" t="s">
        <v>0</v>
      </c>
    </row>
    <row r="2" spans="1:10" x14ac:dyDescent="0.15">
      <c r="D2" s="16" t="s">
        <v>1</v>
      </c>
      <c r="E2" s="17"/>
      <c r="F2" s="2">
        <f>COUNT(注文[日付])</f>
        <v>22</v>
      </c>
    </row>
    <row r="3" spans="1:10" x14ac:dyDescent="0.15">
      <c r="D3" s="16" t="s">
        <v>2</v>
      </c>
      <c r="E3" s="17"/>
      <c r="F3" s="2">
        <f>SUM(注文[金額])</f>
        <v>194600</v>
      </c>
    </row>
    <row r="4" spans="1:10" x14ac:dyDescent="0.15">
      <c r="E4" s="3"/>
    </row>
    <row r="5" spans="1:10" x14ac:dyDescent="0.15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H5" s="8" t="s">
        <v>25</v>
      </c>
      <c r="I5" s="10" t="s">
        <v>9</v>
      </c>
      <c r="J5" s="9" t="s">
        <v>10</v>
      </c>
    </row>
    <row r="6" spans="1:10" x14ac:dyDescent="0.15">
      <c r="A6" s="4">
        <v>40360</v>
      </c>
      <c r="B6" t="s">
        <v>11</v>
      </c>
      <c r="C6" t="s">
        <v>12</v>
      </c>
      <c r="D6" s="5">
        <v>10</v>
      </c>
      <c r="E6" s="5">
        <v>1200</v>
      </c>
      <c r="F6" s="5">
        <f>注文[[#This Row],[注文数]]*注文[[#This Row],[単価]]</f>
        <v>12000</v>
      </c>
      <c r="H6" s="6" t="s">
        <v>26</v>
      </c>
      <c r="I6" s="20">
        <f>SUMIF(注文[商品],"サンブロックミルク",注文[注文数])</f>
        <v>94</v>
      </c>
      <c r="J6" s="18">
        <f>SUMIF(注文[商品],"サンブロックミルク",注文[金額])</f>
        <v>120300</v>
      </c>
    </row>
    <row r="7" spans="1:10" x14ac:dyDescent="0.15">
      <c r="A7" s="4">
        <v>40360</v>
      </c>
      <c r="B7" t="s">
        <v>11</v>
      </c>
      <c r="C7" t="s">
        <v>13</v>
      </c>
      <c r="D7" s="5">
        <v>3</v>
      </c>
      <c r="E7" s="5">
        <v>1500</v>
      </c>
      <c r="F7" s="5">
        <f>注文[[#This Row],[注文数]]*注文[[#This Row],[単価]]</f>
        <v>4500</v>
      </c>
      <c r="H7" s="6" t="s">
        <v>14</v>
      </c>
      <c r="I7" s="20">
        <f>SUMIF(注文[商品],"サンオイル",注文[注文数])</f>
        <v>81</v>
      </c>
      <c r="J7" s="18">
        <f>SUMIF(注文[商品],"サンオイル",注文[金額])</f>
        <v>74300</v>
      </c>
    </row>
    <row r="8" spans="1:10" x14ac:dyDescent="0.15">
      <c r="A8" s="4">
        <v>40361</v>
      </c>
      <c r="B8" t="s">
        <v>15</v>
      </c>
      <c r="C8" t="s">
        <v>13</v>
      </c>
      <c r="D8" s="5">
        <v>7</v>
      </c>
      <c r="E8" s="5">
        <v>800</v>
      </c>
      <c r="F8" s="5">
        <f>注文[[#This Row],[注文数]]*注文[[#This Row],[単価]]</f>
        <v>5600</v>
      </c>
      <c r="H8" s="11" t="s">
        <v>16</v>
      </c>
      <c r="I8" s="21">
        <f>SUM(I6:I7)</f>
        <v>175</v>
      </c>
      <c r="J8" s="19">
        <f>SUM(J6:J7)</f>
        <v>194600</v>
      </c>
    </row>
    <row r="9" spans="1:10" x14ac:dyDescent="0.15">
      <c r="A9" s="4">
        <v>40361</v>
      </c>
      <c r="B9" t="s">
        <v>15</v>
      </c>
      <c r="C9" t="s">
        <v>12</v>
      </c>
      <c r="D9" s="5">
        <v>5</v>
      </c>
      <c r="E9" s="5">
        <v>1200</v>
      </c>
      <c r="F9" s="5">
        <f>注文[[#This Row],[注文数]]*注文[[#This Row],[単価]]</f>
        <v>6000</v>
      </c>
    </row>
    <row r="10" spans="1:10" x14ac:dyDescent="0.15">
      <c r="A10" s="4">
        <v>40362</v>
      </c>
      <c r="B10" t="s">
        <v>11</v>
      </c>
      <c r="C10" t="s">
        <v>12</v>
      </c>
      <c r="D10" s="5">
        <v>12</v>
      </c>
      <c r="E10" s="5">
        <v>1200</v>
      </c>
      <c r="F10" s="5">
        <f>注文[[#This Row],[注文数]]*注文[[#This Row],[単価]]</f>
        <v>14400</v>
      </c>
    </row>
    <row r="11" spans="1:10" x14ac:dyDescent="0.15">
      <c r="A11" s="4">
        <v>40362</v>
      </c>
      <c r="B11" t="s">
        <v>17</v>
      </c>
      <c r="C11" t="s">
        <v>12</v>
      </c>
      <c r="D11" s="5">
        <v>15</v>
      </c>
      <c r="E11" s="5">
        <v>1200</v>
      </c>
      <c r="F11" s="5">
        <f>注文[[#This Row],[注文数]]*注文[[#This Row],[単価]]</f>
        <v>18000</v>
      </c>
      <c r="H11" s="8" t="s">
        <v>18</v>
      </c>
      <c r="I11" s="9" t="s">
        <v>19</v>
      </c>
      <c r="J11" s="10" t="s">
        <v>14</v>
      </c>
    </row>
    <row r="12" spans="1:10" x14ac:dyDescent="0.15">
      <c r="A12" s="4">
        <v>40362</v>
      </c>
      <c r="B12" t="s">
        <v>17</v>
      </c>
      <c r="C12" t="s">
        <v>13</v>
      </c>
      <c r="D12" s="5">
        <v>10</v>
      </c>
      <c r="E12" s="5">
        <v>1200</v>
      </c>
      <c r="F12" s="5">
        <f>注文[[#This Row],[注文数]]*注文[[#This Row],[単価]]</f>
        <v>12000</v>
      </c>
      <c r="H12" s="6" t="s">
        <v>11</v>
      </c>
      <c r="I12" s="18">
        <f>SUMIFS(注文[金額],注文[店舗],"本店",注文[商品],"サンブロックミルク")</f>
        <v>46800</v>
      </c>
      <c r="J12" s="20">
        <f>SUMIFS(注文[金額],注文[店舗],"本店",注文[商品],"サンオイル")</f>
        <v>29900</v>
      </c>
    </row>
    <row r="13" spans="1:10" x14ac:dyDescent="0.15">
      <c r="A13" s="4">
        <v>40362</v>
      </c>
      <c r="B13" t="s">
        <v>15</v>
      </c>
      <c r="C13" t="s">
        <v>13</v>
      </c>
      <c r="D13" s="5">
        <v>8</v>
      </c>
      <c r="E13" s="5">
        <v>800</v>
      </c>
      <c r="F13" s="5">
        <f>注文[[#This Row],[注文数]]*注文[[#This Row],[単価]]</f>
        <v>6400</v>
      </c>
      <c r="H13" s="6" t="s">
        <v>20</v>
      </c>
      <c r="I13" s="18">
        <f>SUMIFS(注文[金額],注文[店舗],"渋谷店",注文[商品],"サンブロックミルク")</f>
        <v>36000</v>
      </c>
      <c r="J13" s="20">
        <f>SUMIFS(注文[金額],注文[店舗],"渋谷店",注文[商品],"サンオイル")</f>
        <v>30800</v>
      </c>
    </row>
    <row r="14" spans="1:10" x14ac:dyDescent="0.15">
      <c r="A14" s="4">
        <v>40363</v>
      </c>
      <c r="B14" t="s">
        <v>11</v>
      </c>
      <c r="C14" t="s">
        <v>13</v>
      </c>
      <c r="D14" s="5">
        <v>7</v>
      </c>
      <c r="E14" s="5">
        <v>1000</v>
      </c>
      <c r="F14" s="5">
        <f>注文[[#This Row],[注文数]]*注文[[#This Row],[単価]]</f>
        <v>7000</v>
      </c>
      <c r="H14" s="6" t="s">
        <v>21</v>
      </c>
      <c r="I14" s="18">
        <f>SUMIFS(注文[金額],注文[店舗],"川崎店",注文[商品],"サンブロックミルク")</f>
        <v>37500</v>
      </c>
      <c r="J14" s="20">
        <f>SUMIFS(注文[金額],注文[店舗],"川崎店",注文[商品],"サンオイル")</f>
        <v>13600</v>
      </c>
    </row>
    <row r="15" spans="1:10" x14ac:dyDescent="0.15">
      <c r="A15" s="4">
        <v>40363</v>
      </c>
      <c r="B15" t="s">
        <v>15</v>
      </c>
      <c r="C15" t="s">
        <v>13</v>
      </c>
      <c r="D15" s="5">
        <v>10</v>
      </c>
      <c r="E15" s="5">
        <v>1000</v>
      </c>
      <c r="F15" s="5">
        <f>注文[[#This Row],[注文数]]*注文[[#This Row],[単価]]</f>
        <v>10000</v>
      </c>
      <c r="H15" s="11" t="s">
        <v>16</v>
      </c>
      <c r="I15" s="19">
        <f>SUM(I12:I14)</f>
        <v>120300</v>
      </c>
      <c r="J15" s="21">
        <f>SUM(J12:J14)</f>
        <v>74300</v>
      </c>
    </row>
    <row r="16" spans="1:10" x14ac:dyDescent="0.15">
      <c r="A16" s="4">
        <v>40363</v>
      </c>
      <c r="B16" t="s">
        <v>11</v>
      </c>
      <c r="C16" t="s">
        <v>12</v>
      </c>
      <c r="D16" s="5">
        <v>12</v>
      </c>
      <c r="E16" s="5">
        <v>1200</v>
      </c>
      <c r="F16" s="5">
        <f>注文[[#This Row],[注文数]]*注文[[#This Row],[単価]]</f>
        <v>14400</v>
      </c>
    </row>
    <row r="17" spans="1:10" x14ac:dyDescent="0.15">
      <c r="A17" s="4">
        <v>40363</v>
      </c>
      <c r="B17" t="s">
        <v>17</v>
      </c>
      <c r="C17" t="s">
        <v>12</v>
      </c>
      <c r="D17" s="5">
        <v>5</v>
      </c>
      <c r="E17" s="5">
        <v>1500</v>
      </c>
      <c r="F17" s="5">
        <f>注文[[#This Row],[注文数]]*注文[[#This Row],[単価]]</f>
        <v>7500</v>
      </c>
    </row>
    <row r="18" spans="1:10" x14ac:dyDescent="0.15">
      <c r="A18" s="4">
        <v>40363</v>
      </c>
      <c r="B18" t="s">
        <v>17</v>
      </c>
      <c r="C18" t="s">
        <v>12</v>
      </c>
      <c r="D18" s="5">
        <v>3</v>
      </c>
      <c r="E18" s="5">
        <v>1200</v>
      </c>
      <c r="F18" s="5">
        <f>注文[[#This Row],[注文数]]*注文[[#This Row],[単価]]</f>
        <v>3600</v>
      </c>
      <c r="H18" s="8" t="s">
        <v>22</v>
      </c>
      <c r="I18" s="9" t="s">
        <v>19</v>
      </c>
      <c r="J18" s="10" t="s">
        <v>14</v>
      </c>
    </row>
    <row r="19" spans="1:10" x14ac:dyDescent="0.15">
      <c r="A19" s="4">
        <v>40364</v>
      </c>
      <c r="B19" t="s">
        <v>11</v>
      </c>
      <c r="C19" t="s">
        <v>13</v>
      </c>
      <c r="D19" s="5">
        <v>13</v>
      </c>
      <c r="E19" s="5">
        <v>800</v>
      </c>
      <c r="F19" s="5">
        <f>注文[[#This Row],[注文数]]*注文[[#This Row],[単価]]</f>
        <v>10400</v>
      </c>
      <c r="H19" s="6" t="s">
        <v>11</v>
      </c>
      <c r="I19" s="13">
        <f>COUNTIFS(注文[店舗],"本店",注文[商品],"サンブロックミルク")</f>
        <v>4</v>
      </c>
      <c r="J19" s="12">
        <f>COUNTIFS(注文[店舗],"本店",注文[商品],"サンオイル")</f>
        <v>4</v>
      </c>
    </row>
    <row r="20" spans="1:10" x14ac:dyDescent="0.15">
      <c r="A20" s="4">
        <v>40364</v>
      </c>
      <c r="B20" t="s">
        <v>15</v>
      </c>
      <c r="C20" t="s">
        <v>13</v>
      </c>
      <c r="D20" s="5">
        <v>11</v>
      </c>
      <c r="E20" s="5">
        <v>800</v>
      </c>
      <c r="F20" s="5">
        <f>注文[[#This Row],[注文数]]*注文[[#This Row],[単価]]</f>
        <v>8800</v>
      </c>
      <c r="H20" s="6" t="s">
        <v>20</v>
      </c>
      <c r="I20" s="13">
        <f>COUNTIFS(注文[店舗],"渋谷店",注文[商品],"サンブロックミルク")</f>
        <v>3</v>
      </c>
      <c r="J20" s="12">
        <f>COUNTIFS(注文[店舗],"渋谷店",注文[商品],"サンオイル")</f>
        <v>4</v>
      </c>
    </row>
    <row r="21" spans="1:10" x14ac:dyDescent="0.15">
      <c r="A21" s="4">
        <v>40364</v>
      </c>
      <c r="B21" t="s">
        <v>17</v>
      </c>
      <c r="C21" t="s">
        <v>12</v>
      </c>
      <c r="D21" s="5">
        <v>5</v>
      </c>
      <c r="E21" s="5">
        <v>1200</v>
      </c>
      <c r="F21" s="5">
        <f>注文[[#This Row],[注文数]]*注文[[#This Row],[単価]]</f>
        <v>6000</v>
      </c>
      <c r="H21" s="6" t="s">
        <v>21</v>
      </c>
      <c r="I21" s="13">
        <f>COUNTIFS(注文[店舗],"川崎店",注文[商品],"サンブロックミルク")</f>
        <v>5</v>
      </c>
      <c r="J21" s="12">
        <f>COUNTIFS(注文[店舗],"川崎店",注文[商品],"サンオイル")</f>
        <v>2</v>
      </c>
    </row>
    <row r="22" spans="1:10" x14ac:dyDescent="0.15">
      <c r="A22" s="4">
        <v>40364</v>
      </c>
      <c r="B22" t="s">
        <v>17</v>
      </c>
      <c r="C22" t="s">
        <v>13</v>
      </c>
      <c r="D22" s="5">
        <v>2</v>
      </c>
      <c r="E22" s="5">
        <v>800</v>
      </c>
      <c r="F22" s="5">
        <f>注文[[#This Row],[注文数]]*注文[[#This Row],[単価]]</f>
        <v>1600</v>
      </c>
      <c r="H22" s="11" t="s">
        <v>16</v>
      </c>
      <c r="I22" s="15">
        <f>SUM(I19:I21)</f>
        <v>12</v>
      </c>
      <c r="J22" s="14">
        <f>SUM(J19:J21)</f>
        <v>10</v>
      </c>
    </row>
    <row r="23" spans="1:10" x14ac:dyDescent="0.15">
      <c r="A23" s="4">
        <v>40365</v>
      </c>
      <c r="B23" t="s">
        <v>15</v>
      </c>
      <c r="C23" t="s">
        <v>23</v>
      </c>
      <c r="D23" s="5">
        <v>8</v>
      </c>
      <c r="E23" s="5">
        <v>1500</v>
      </c>
      <c r="F23" s="5">
        <f>注文[[#This Row],[注文数]]*注文[[#This Row],[単価]]</f>
        <v>12000</v>
      </c>
    </row>
    <row r="24" spans="1:10" x14ac:dyDescent="0.15">
      <c r="A24" s="4">
        <v>40365</v>
      </c>
      <c r="B24" t="s">
        <v>11</v>
      </c>
      <c r="C24" t="s">
        <v>24</v>
      </c>
      <c r="D24" s="5">
        <v>10</v>
      </c>
      <c r="E24" s="5">
        <v>800</v>
      </c>
      <c r="F24" s="5">
        <f>注文[[#This Row],[注文数]]*注文[[#This Row],[単価]]</f>
        <v>8000</v>
      </c>
    </row>
    <row r="25" spans="1:10" x14ac:dyDescent="0.15">
      <c r="A25" s="4">
        <v>40365</v>
      </c>
      <c r="B25" t="s">
        <v>17</v>
      </c>
      <c r="C25" t="s">
        <v>23</v>
      </c>
      <c r="D25" s="5">
        <v>2</v>
      </c>
      <c r="E25" s="5">
        <v>1200</v>
      </c>
      <c r="F25" s="5">
        <f>注文[[#This Row],[注文数]]*注文[[#This Row],[単価]]</f>
        <v>2400</v>
      </c>
    </row>
    <row r="26" spans="1:10" x14ac:dyDescent="0.15">
      <c r="A26" s="4">
        <v>40366</v>
      </c>
      <c r="B26" t="s">
        <v>15</v>
      </c>
      <c r="C26" t="s">
        <v>23</v>
      </c>
      <c r="D26" s="5">
        <v>12</v>
      </c>
      <c r="E26" s="5">
        <v>1500</v>
      </c>
      <c r="F26" s="5">
        <f>注文[[#This Row],[注文数]]*注文[[#This Row],[単価]]</f>
        <v>18000</v>
      </c>
    </row>
    <row r="27" spans="1:10" x14ac:dyDescent="0.15">
      <c r="A27" s="4">
        <v>40366</v>
      </c>
      <c r="B27" t="s">
        <v>11</v>
      </c>
      <c r="C27" t="s">
        <v>23</v>
      </c>
      <c r="D27" s="5">
        <v>5</v>
      </c>
      <c r="E27" s="5">
        <v>1200</v>
      </c>
      <c r="F27" s="5">
        <f>注文[[#This Row],[注文数]]*注文[[#This Row],[単価]]</f>
        <v>6000</v>
      </c>
    </row>
  </sheetData>
  <mergeCells count="2">
    <mergeCell ref="D2:E2"/>
    <mergeCell ref="D3:E3"/>
  </mergeCells>
  <phoneticPr fontId="4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注文データ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場所</dc:creator>
  <cp:lastModifiedBy>林  康功</cp:lastModifiedBy>
  <dcterms:created xsi:type="dcterms:W3CDTF">2010-06-13T15:03:52Z</dcterms:created>
  <dcterms:modified xsi:type="dcterms:W3CDTF">2025-07-02T01:29:50Z</dcterms:modified>
</cp:coreProperties>
</file>